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780" yWindow="75" windowWidth="10680" windowHeight="7710"/>
  </bookViews>
  <sheets>
    <sheet name="Annual" sheetId="1" r:id="rId1"/>
    <sheet name="Sheet1" sheetId="2" r:id="rId2"/>
  </sheets>
  <definedNames>
    <definedName name="_xlnm.Print_Area" localSheetId="0">Annual!$A$1:$J$111</definedName>
  </definedNames>
  <calcPr calcId="125725"/>
</workbook>
</file>

<file path=xl/calcChain.xml><?xml version="1.0" encoding="utf-8"?>
<calcChain xmlns="http://schemas.openxmlformats.org/spreadsheetml/2006/main">
  <c r="B109" i="1"/>
  <c r="I74" l="1"/>
  <c r="C2" i="2" l="1"/>
  <c r="I41" i="1" l="1"/>
  <c r="I6"/>
  <c r="B108"/>
  <c r="F52" l="1"/>
  <c r="G11" s="1"/>
  <c r="G74"/>
  <c r="G100"/>
  <c r="G56" l="1"/>
  <c r="G55"/>
  <c r="G31" l="1"/>
  <c r="I31"/>
  <c r="G6" l="1"/>
  <c r="G24"/>
  <c r="G40"/>
  <c r="I40" s="1"/>
  <c r="G26"/>
  <c r="I26" s="1"/>
  <c r="G13"/>
  <c r="I13" s="1"/>
  <c r="G41"/>
  <c r="G20"/>
  <c r="I20" s="1"/>
  <c r="G45"/>
  <c r="I45" s="1"/>
  <c r="G36"/>
  <c r="G22"/>
  <c r="I22" s="1"/>
  <c r="G12"/>
  <c r="I12" s="1"/>
  <c r="G33"/>
  <c r="G19"/>
  <c r="I19" s="1"/>
  <c r="G34" l="1"/>
  <c r="G27"/>
  <c r="G37"/>
  <c r="G50"/>
  <c r="G7"/>
  <c r="G52" l="1"/>
  <c r="I36"/>
  <c r="I37" s="1"/>
  <c r="I7"/>
  <c r="I50"/>
  <c r="I24"/>
  <c r="I11"/>
  <c r="I33"/>
  <c r="I34" s="1"/>
  <c r="I27" l="1"/>
  <c r="I52" s="1"/>
  <c r="I103" s="1"/>
</calcChain>
</file>

<file path=xl/comments1.xml><?xml version="1.0" encoding="utf-8"?>
<comments xmlns="http://schemas.openxmlformats.org/spreadsheetml/2006/main">
  <authors>
    <author>Allen-Scholey, Leyton</author>
  </authors>
  <commentList>
    <comment ref="A106" authorId="0">
      <text>
        <r>
          <rPr>
            <b/>
            <sz val="9"/>
            <color indexed="81"/>
            <rFont val="Tahoma"/>
            <family val="2"/>
          </rPr>
          <t>Allen-Scholey, Leyton:</t>
        </r>
        <r>
          <rPr>
            <sz val="9"/>
            <color indexed="81"/>
            <rFont val="Tahoma"/>
            <family val="2"/>
          </rPr>
          <t xml:space="preserve">
2014/15</t>
        </r>
      </text>
    </comment>
  </commentList>
</comments>
</file>

<file path=xl/sharedStrings.xml><?xml version="1.0" encoding="utf-8"?>
<sst xmlns="http://schemas.openxmlformats.org/spreadsheetml/2006/main" count="167" uniqueCount="101">
  <si>
    <t>10% Annual  Plan Achievements</t>
  </si>
  <si>
    <t>10% Annual Targets</t>
  </si>
  <si>
    <t>10% Quarterly Targets</t>
  </si>
  <si>
    <t>Contract- Annual Sum</t>
  </si>
  <si>
    <t xml:space="preserve">Activities show involvement of major local employers (non NHS) in activities.  </t>
  </si>
  <si>
    <t>Activities show involvement of ward councillors in local Healthwatch engagement activities.</t>
  </si>
  <si>
    <t>Evidence of influence of children and young people on vision, priorities and work plan.</t>
  </si>
  <si>
    <t xml:space="preserve">Evidence of income generated from alternative sources </t>
  </si>
  <si>
    <t>Activities show evidence of targeting Healthwatch services in a way to target those who will benefit most</t>
  </si>
  <si>
    <t>Activities show evidence of outreach to the disadvantaged and vulnerable groups</t>
  </si>
  <si>
    <t>Activities show evidence of outreach to diverse range of age groups (inc under 21 and over 65)</t>
  </si>
  <si>
    <t xml:space="preserve">Activities show evidence of outreach to diverse range of (inc hard to reach) groups </t>
  </si>
  <si>
    <t>Activities show evidence of joint projects with VCOs and community groups.</t>
  </si>
  <si>
    <t xml:space="preserve">Activities show evidence of avoiding duplication and adding value </t>
  </si>
  <si>
    <t>Evidence of any recommendations to CQC/HWE</t>
  </si>
  <si>
    <t xml:space="preserve">Evidence of recommendations accepted by commissioners/providers </t>
  </si>
  <si>
    <t>Evidence of greater and more varied public and service-user engagement by commissioners and providers.</t>
  </si>
  <si>
    <t>Activities show Involvement of wide range of groups and individuals in service design facilitated by local Healthwatch.</t>
  </si>
  <si>
    <t>Evidence/examples of service design/redesign as a result of HW (health and social care)</t>
  </si>
  <si>
    <t>Evidence of priorities and work programme driven by input from service users and communities.</t>
  </si>
  <si>
    <t>Evidence of LHW involvement, information and reports referenced in commissioning and provider plans and strategies</t>
  </si>
  <si>
    <t>Evidence of Enter &amp; View Activities</t>
  </si>
  <si>
    <t>Evidence of contribution made to JSNA and H&amp;WB Strategy</t>
  </si>
  <si>
    <t>Evidence of input into Local NHS Quality Accounts</t>
  </si>
  <si>
    <t xml:space="preserve">Evidence of input into Local Accounts. </t>
  </si>
  <si>
    <t>Annual Local Healthwatch report published within timeframe</t>
  </si>
  <si>
    <t>Annual accounts published within timeframe</t>
  </si>
  <si>
    <t>Annual Report</t>
  </si>
  <si>
    <t>Satisfaction</t>
  </si>
  <si>
    <t>Awareness</t>
  </si>
  <si>
    <t>Relationships</t>
  </si>
  <si>
    <t>Influence</t>
  </si>
  <si>
    <t>Valued</t>
  </si>
  <si>
    <t>Credible</t>
  </si>
  <si>
    <t>Accesible</t>
  </si>
  <si>
    <t xml:space="preserve">Inclusive </t>
  </si>
  <si>
    <t>Responsive</t>
  </si>
  <si>
    <t>Signposting Function</t>
  </si>
  <si>
    <t>Website</t>
  </si>
  <si>
    <t>Stakeholders</t>
  </si>
  <si>
    <t>Non-Members (Individuals and Organisations)</t>
  </si>
  <si>
    <t>Members (Individuals and Organisations)</t>
  </si>
  <si>
    <t>Volunteers</t>
  </si>
  <si>
    <t>Staff</t>
  </si>
  <si>
    <t>Response Rate</t>
  </si>
  <si>
    <t>Completing Survey/Producing Report</t>
  </si>
  <si>
    <t>Annual Survey</t>
  </si>
  <si>
    <t>NEW</t>
  </si>
  <si>
    <t>Number of recorded compliments</t>
  </si>
  <si>
    <t>Number of recorded complaints (Maximum)</t>
  </si>
  <si>
    <t>RETAIN</t>
  </si>
  <si>
    <t xml:space="preserve">Proportion of costs spent on overheads/management </t>
  </si>
  <si>
    <t>Level of HW reserves @ EOY</t>
  </si>
  <si>
    <t>Level of funds from alternative funding sources in the period</t>
  </si>
  <si>
    <t>% of total Volunteers with a disability (where declared)</t>
  </si>
  <si>
    <t>% of total Volunteers aged 18-24 (where age known)</t>
  </si>
  <si>
    <t>% of total Volunteers aged below 55 (where age known)</t>
  </si>
  <si>
    <t xml:space="preserve">% of volunteers active for over 4 months </t>
  </si>
  <si>
    <t>No. of active volunteers (Administration functions) (EOY snapshot)</t>
  </si>
  <si>
    <t>Number of individual volunteers in the year</t>
  </si>
  <si>
    <t>Adminstration</t>
  </si>
  <si>
    <t>No. of individual 'service stories' (from outreach or feedback forms) logged onto Info Bank</t>
  </si>
  <si>
    <t>Function 6: Making the Views and Experiences of people known to HWE &amp; CQC</t>
  </si>
  <si>
    <t>No. of unique visitors to website in the period (Annual Total)</t>
  </si>
  <si>
    <t xml:space="preserve">Function 5: Providing Advice and Information </t>
  </si>
  <si>
    <t>No. of CQC Inspections undertaken as a result of concerns reported by LHW</t>
  </si>
  <si>
    <t>Function 4: Alerting HWE &amp; CQC to Review Services</t>
  </si>
  <si>
    <t>No. of total active LHW representatives (EOY snapshot)</t>
  </si>
  <si>
    <t>% of total Authorised Representative with a disability (where declared)</t>
  </si>
  <si>
    <t>% of total Authorised Representatives aged 18-24 (where age known)</t>
  </si>
  <si>
    <t>% of total Authorised Representatives aged below 55 (where age known)</t>
  </si>
  <si>
    <t>No. of total LHW members (organisations) (EOY snapshot)</t>
  </si>
  <si>
    <t>% of total (individual) membership with a disability (where declared)</t>
  </si>
  <si>
    <t>% of total (individual) membership male (where sex known)</t>
  </si>
  <si>
    <t>% of total (individual) membership aged below 55 (where age known)</t>
  </si>
  <si>
    <t>% of total (individual) membership aged 25-34 (where age known)</t>
  </si>
  <si>
    <t>% of total (individual) membership aged 18-24 (where age known)</t>
  </si>
  <si>
    <t>% of total (individual) membership aged 10-17 (where age known)</t>
  </si>
  <si>
    <t>% of total (individual) membership declared as carers (where known)</t>
  </si>
  <si>
    <t>% of total (individual) membership from BME (Non-white) community (where known)</t>
  </si>
  <si>
    <t>No. of total LHW members (individuals)- (EOY snapshot)</t>
  </si>
  <si>
    <t>No. of (genuine) Facebook friends/likes (total) (EOY snapshot)</t>
  </si>
  <si>
    <t>No. of (genuine) twitter followers/likes (total) (EOY snapshot)</t>
  </si>
  <si>
    <t xml:space="preserve">Function 3: Promoting and Supporting Involvement </t>
  </si>
  <si>
    <t>Function 2: Making People’s Views Known</t>
  </si>
  <si>
    <t>No. of active trained/CRB checked (E&amp;V) authorised representatives (EOY snapshot)</t>
  </si>
  <si>
    <t>2014/15</t>
  </si>
  <si>
    <t>Function 1: Obtaining the Views of Local People</t>
  </si>
  <si>
    <t>EOY</t>
  </si>
  <si>
    <t>TARGET</t>
  </si>
  <si>
    <t>EOY MIN</t>
  </si>
  <si>
    <t>Available Payment</t>
  </si>
  <si>
    <t xml:space="preserve">The Annual Key Performance Indicators shaded grey are those that attract an Annual Bonus Payment for the purposes the Conditions. </t>
  </si>
  <si>
    <t xml:space="preserve">The Annual Key Performance Indicators in column H in the attached spreadsheet are the minimum levels, and are the Annual Qualifying Targets for the purposes of the Conditions. </t>
  </si>
  <si>
    <t>£50k</t>
  </si>
  <si>
    <t>Independence</t>
  </si>
  <si>
    <t>see report</t>
  </si>
  <si>
    <t>Grand total</t>
  </si>
  <si>
    <t>Payment Achieved</t>
  </si>
  <si>
    <t>70k</t>
  </si>
  <si>
    <t>£-12K</t>
  </si>
</sst>
</file>

<file path=xl/styles.xml><?xml version="1.0" encoding="utf-8"?>
<styleSheet xmlns="http://schemas.openxmlformats.org/spreadsheetml/2006/main">
  <numFmts count="5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&quot;£&quot;#,##0"/>
    <numFmt numFmtId="165" formatCode="0.0%"/>
    <numFmt numFmtId="166" formatCode="&quot;£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theme="0" tint="-0.249977111117893"/>
        <bgColor indexed="64"/>
      </patternFill>
    </fill>
    <fill>
      <patternFill patternType="darkDown"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164" fontId="0" fillId="0" borderId="0" xfId="0" applyNumberFormat="1"/>
    <xf numFmtId="164" fontId="1" fillId="2" borderId="1" xfId="0" applyNumberFormat="1" applyFont="1" applyFill="1" applyBorder="1" applyAlignment="1" applyProtection="1">
      <alignment horizontal="left"/>
      <protection locked="0"/>
    </xf>
    <xf numFmtId="9" fontId="0" fillId="0" borderId="0" xfId="0" applyNumberFormat="1"/>
    <xf numFmtId="0" fontId="1" fillId="0" borderId="1" xfId="0" applyFont="1" applyBorder="1"/>
    <xf numFmtId="9" fontId="0" fillId="0" borderId="0" xfId="0" applyNumberFormat="1" applyFill="1"/>
    <xf numFmtId="0" fontId="0" fillId="0" borderId="0" xfId="0" applyFill="1" applyBorder="1"/>
    <xf numFmtId="0" fontId="0" fillId="0" borderId="0" xfId="0" applyFont="1" applyFill="1" applyBorder="1"/>
    <xf numFmtId="164" fontId="1" fillId="0" borderId="2" xfId="0" applyNumberFormat="1" applyFont="1" applyBorder="1"/>
    <xf numFmtId="0" fontId="0" fillId="0" borderId="1" xfId="0" applyFill="1" applyBorder="1"/>
    <xf numFmtId="9" fontId="0" fillId="0" borderId="0" xfId="0" applyNumberFormat="1" applyFill="1" applyBorder="1"/>
    <xf numFmtId="0" fontId="0" fillId="0" borderId="1" xfId="0" applyFont="1" applyFill="1" applyBorder="1"/>
    <xf numFmtId="0" fontId="0" fillId="0" borderId="3" xfId="0" applyFill="1" applyBorder="1"/>
    <xf numFmtId="0" fontId="2" fillId="0" borderId="1" xfId="0" applyFont="1" applyFill="1" applyBorder="1" applyAlignment="1">
      <alignment horizontal="center"/>
    </xf>
    <xf numFmtId="164" fontId="0" fillId="0" borderId="0" xfId="0" applyNumberFormat="1" applyFont="1"/>
    <xf numFmtId="9" fontId="0" fillId="0" borderId="1" xfId="0" applyNumberFormat="1" applyFill="1" applyBorder="1"/>
    <xf numFmtId="0" fontId="0" fillId="0" borderId="4" xfId="0" applyFill="1" applyBorder="1"/>
    <xf numFmtId="0" fontId="1" fillId="0" borderId="0" xfId="0" applyFont="1"/>
    <xf numFmtId="0" fontId="0" fillId="0" borderId="1" xfId="0" applyFill="1" applyBorder="1" applyProtection="1"/>
    <xf numFmtId="164" fontId="1" fillId="0" borderId="0" xfId="0" applyNumberFormat="1" applyFont="1" applyBorder="1"/>
    <xf numFmtId="42" fontId="0" fillId="0" borderId="0" xfId="0" applyNumberFormat="1"/>
    <xf numFmtId="0" fontId="0" fillId="3" borderId="1" xfId="0" applyFill="1" applyBorder="1" applyAlignment="1">
      <alignment horizontal="center"/>
    </xf>
    <xf numFmtId="0" fontId="0" fillId="0" borderId="4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ont="1" applyFill="1" applyBorder="1"/>
    <xf numFmtId="0" fontId="0" fillId="5" borderId="1" xfId="0" applyFill="1" applyBorder="1" applyAlignment="1">
      <alignment horizontal="center"/>
    </xf>
    <xf numFmtId="0" fontId="3" fillId="0" borderId="1" xfId="0" applyFont="1" applyFill="1" applyBorder="1"/>
    <xf numFmtId="165" fontId="0" fillId="0" borderId="1" xfId="0" applyNumberFormat="1" applyFont="1" applyFill="1" applyBorder="1" applyProtection="1">
      <protection locked="0"/>
    </xf>
    <xf numFmtId="0" fontId="0" fillId="4" borderId="1" xfId="0" applyFill="1" applyBorder="1"/>
    <xf numFmtId="9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3" fillId="4" borderId="1" xfId="0" applyFont="1" applyFill="1" applyBorder="1"/>
    <xf numFmtId="0" fontId="0" fillId="0" borderId="0" xfId="0" applyFill="1" applyBorder="1" applyAlignment="1">
      <alignment horizontal="center"/>
    </xf>
    <xf numFmtId="165" fontId="0" fillId="0" borderId="0" xfId="0" applyNumberFormat="1" applyFont="1" applyFill="1" applyBorder="1" applyProtection="1">
      <protection locked="0"/>
    </xf>
    <xf numFmtId="0" fontId="3" fillId="0" borderId="0" xfId="0" applyFont="1" applyFill="1" applyBorder="1"/>
    <xf numFmtId="165" fontId="0" fillId="0" borderId="1" xfId="0" applyNumberFormat="1" applyFill="1" applyBorder="1" applyProtection="1">
      <protection locked="0"/>
    </xf>
    <xf numFmtId="164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Fill="1"/>
    <xf numFmtId="166" fontId="0" fillId="0" borderId="0" xfId="0" applyNumberFormat="1"/>
    <xf numFmtId="1" fontId="0" fillId="4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44" fontId="0" fillId="0" borderId="1" xfId="0" applyNumberFormat="1" applyFill="1" applyBorder="1"/>
    <xf numFmtId="9" fontId="0" fillId="0" borderId="1" xfId="0" applyNumberFormat="1" applyBorder="1"/>
    <xf numFmtId="0" fontId="5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" fontId="0" fillId="6" borderId="1" xfId="0" applyNumberFormat="1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3" fillId="6" borderId="1" xfId="0" applyFont="1" applyFill="1" applyBorder="1" applyProtection="1">
      <protection locked="0"/>
    </xf>
    <xf numFmtId="1" fontId="0" fillId="6" borderId="1" xfId="0" applyNumberFormat="1" applyFill="1" applyBorder="1" applyProtection="1"/>
    <xf numFmtId="0" fontId="0" fillId="6" borderId="1" xfId="0" applyFill="1" applyBorder="1"/>
    <xf numFmtId="9" fontId="0" fillId="6" borderId="1" xfId="0" applyNumberFormat="1" applyFill="1" applyBorder="1"/>
    <xf numFmtId="164" fontId="0" fillId="6" borderId="1" xfId="0" applyNumberFormat="1" applyFill="1" applyBorder="1" applyProtection="1">
      <protection locked="0"/>
    </xf>
    <xf numFmtId="165" fontId="3" fillId="6" borderId="1" xfId="0" applyNumberFormat="1" applyFont="1" applyFill="1" applyBorder="1" applyProtection="1">
      <protection locked="0"/>
    </xf>
    <xf numFmtId="165" fontId="0" fillId="7" borderId="1" xfId="0" applyNumberFormat="1" applyFill="1" applyBorder="1" applyProtection="1">
      <protection locked="0"/>
    </xf>
    <xf numFmtId="165" fontId="3" fillId="7" borderId="1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99</xdr:row>
      <xdr:rowOff>0</xdr:rowOff>
    </xdr:from>
    <xdr:ext cx="914400" cy="264560"/>
    <xdr:sp macro="" textlink="">
      <xdr:nvSpPr>
        <xdr:cNvPr id="18" name="TextBox 17"/>
        <xdr:cNvSpPr txBox="1"/>
      </xdr:nvSpPr>
      <xdr:spPr>
        <a:xfrm>
          <a:off x="2438400" y="18859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9"/>
  <sheetViews>
    <sheetView tabSelected="1" view="pageBreakPreview" zoomScale="70" zoomScaleNormal="100" zoomScaleSheetLayoutView="70" workbookViewId="0">
      <selection activeCell="A48" sqref="A48"/>
    </sheetView>
  </sheetViews>
  <sheetFormatPr defaultRowHeight="15"/>
  <cols>
    <col min="1" max="1" width="111.28515625" customWidth="1"/>
    <col min="2" max="2" width="10.28515625" bestFit="1" customWidth="1"/>
    <col min="3" max="3" width="9.42578125" customWidth="1"/>
    <col min="4" max="4" width="8.140625" customWidth="1"/>
    <col min="5" max="5" width="10.28515625" hidden="1" customWidth="1"/>
    <col min="6" max="6" width="0" hidden="1" customWidth="1"/>
    <col min="7" max="7" width="18" bestFit="1" customWidth="1"/>
    <col min="9" max="9" width="10.5703125" bestFit="1" customWidth="1"/>
  </cols>
  <sheetData>
    <row r="1" spans="1:9">
      <c r="A1" s="18" t="s">
        <v>93</v>
      </c>
    </row>
    <row r="2" spans="1:9">
      <c r="A2" s="18" t="s">
        <v>92</v>
      </c>
    </row>
    <row r="3" spans="1:9" ht="30" customHeight="1">
      <c r="E3" s="41"/>
      <c r="G3" s="47" t="s">
        <v>91</v>
      </c>
      <c r="I3" s="48" t="s">
        <v>98</v>
      </c>
    </row>
    <row r="4" spans="1:9">
      <c r="A4" s="1"/>
      <c r="B4" s="40" t="s">
        <v>90</v>
      </c>
      <c r="C4" s="40" t="s">
        <v>89</v>
      </c>
      <c r="D4" s="40" t="s">
        <v>88</v>
      </c>
      <c r="E4" s="17"/>
      <c r="I4" s="40" t="s">
        <v>88</v>
      </c>
    </row>
    <row r="5" spans="1:9">
      <c r="A5" s="18" t="s">
        <v>87</v>
      </c>
      <c r="B5" s="32" t="s">
        <v>86</v>
      </c>
      <c r="C5" s="32"/>
    </row>
    <row r="6" spans="1:9">
      <c r="A6" s="29" t="s">
        <v>85</v>
      </c>
      <c r="B6" s="26"/>
      <c r="C6" s="43">
        <v>13</v>
      </c>
      <c r="D6" s="49">
        <v>13</v>
      </c>
      <c r="E6" s="7" t="s">
        <v>50</v>
      </c>
      <c r="G6" s="15">
        <f>$F$52</f>
        <v>700.86892857142868</v>
      </c>
      <c r="I6" s="39">
        <f>IF(D6&lt;$B$6,#REF!,IF(D6&gt;=$C$6,$G$6,0))</f>
        <v>700.86892857142868</v>
      </c>
    </row>
    <row r="7" spans="1:9">
      <c r="A7" s="18"/>
      <c r="B7" s="32"/>
      <c r="C7" s="32"/>
      <c r="G7" s="9">
        <f>SUM(G6)</f>
        <v>700.86892857142868</v>
      </c>
      <c r="I7" s="9">
        <f>SUM(I6)</f>
        <v>700.86892857142868</v>
      </c>
    </row>
    <row r="8" spans="1:9">
      <c r="A8" s="33" t="s">
        <v>84</v>
      </c>
      <c r="B8" s="32"/>
      <c r="C8" s="32"/>
      <c r="G8" s="15"/>
      <c r="I8" s="2"/>
    </row>
    <row r="9" spans="1:9">
      <c r="A9" s="33"/>
      <c r="B9" s="32"/>
      <c r="C9" s="32"/>
      <c r="G9" s="15"/>
      <c r="I9" s="2"/>
    </row>
    <row r="10" spans="1:9">
      <c r="A10" s="33" t="s">
        <v>83</v>
      </c>
      <c r="B10" s="32"/>
      <c r="C10" s="32"/>
      <c r="G10" s="15"/>
      <c r="I10" s="2"/>
    </row>
    <row r="11" spans="1:9">
      <c r="A11" s="29" t="s">
        <v>82</v>
      </c>
      <c r="B11" s="26"/>
      <c r="C11" s="43">
        <v>1400</v>
      </c>
      <c r="D11" s="49">
        <v>2501</v>
      </c>
      <c r="E11" s="7" t="s">
        <v>50</v>
      </c>
      <c r="G11" s="15">
        <f>$F$52</f>
        <v>700.86892857142868</v>
      </c>
      <c r="I11" s="2">
        <f>IF(D11&lt;$B$11,#REF!,IF(D11&gt;=$C$11,$G$11,0))</f>
        <v>700.86892857142868</v>
      </c>
    </row>
    <row r="12" spans="1:9">
      <c r="A12" s="29" t="s">
        <v>81</v>
      </c>
      <c r="B12" s="26"/>
      <c r="C12" s="43">
        <v>1025</v>
      </c>
      <c r="D12" s="49">
        <v>1433</v>
      </c>
      <c r="E12" s="7" t="s">
        <v>50</v>
      </c>
      <c r="G12" s="15">
        <f>$F$52</f>
        <v>700.86892857142868</v>
      </c>
      <c r="I12" s="2">
        <f>IF(D12&lt;$B$12,#REF!,IF(D12&gt;=$C$12,$G$12,0))</f>
        <v>700.86892857142868</v>
      </c>
    </row>
    <row r="13" spans="1:9">
      <c r="A13" s="34" t="s">
        <v>80</v>
      </c>
      <c r="B13" s="26"/>
      <c r="C13" s="44">
        <v>435</v>
      </c>
      <c r="D13" s="50">
        <v>707</v>
      </c>
      <c r="E13" s="7" t="s">
        <v>50</v>
      </c>
      <c r="G13" s="15">
        <f>$F$52</f>
        <v>700.86892857142868</v>
      </c>
      <c r="I13" s="2">
        <f>IF(D13&lt;$B$13,#REF!,IF(D13&gt;=$C$13,$G$13,0))</f>
        <v>700.86892857142868</v>
      </c>
    </row>
    <row r="14" spans="1:9">
      <c r="A14" s="27" t="s">
        <v>79</v>
      </c>
      <c r="B14" s="26"/>
      <c r="C14" s="26"/>
      <c r="D14" s="28">
        <v>0.44</v>
      </c>
      <c r="E14" s="7" t="s">
        <v>50</v>
      </c>
      <c r="G14" s="15">
        <v>0</v>
      </c>
      <c r="I14" s="2">
        <v>0</v>
      </c>
    </row>
    <row r="15" spans="1:9">
      <c r="A15" s="27" t="s">
        <v>78</v>
      </c>
      <c r="B15" s="26"/>
      <c r="C15" s="26"/>
      <c r="D15" s="28">
        <v>0.3</v>
      </c>
      <c r="E15" s="7" t="s">
        <v>50</v>
      </c>
      <c r="G15" s="15">
        <v>0</v>
      </c>
      <c r="I15" s="2">
        <v>0</v>
      </c>
    </row>
    <row r="16" spans="1:9">
      <c r="A16" s="27" t="s">
        <v>77</v>
      </c>
      <c r="B16" s="26"/>
      <c r="C16" s="26"/>
      <c r="D16" s="28">
        <v>0</v>
      </c>
      <c r="E16" s="7" t="s">
        <v>50</v>
      </c>
      <c r="G16" s="15">
        <v>0</v>
      </c>
      <c r="I16" s="2">
        <v>0</v>
      </c>
    </row>
    <row r="17" spans="1:9">
      <c r="A17" s="27" t="s">
        <v>76</v>
      </c>
      <c r="B17" s="26"/>
      <c r="C17" s="26"/>
      <c r="D17" s="28">
        <v>0.13</v>
      </c>
      <c r="E17" s="7" t="s">
        <v>50</v>
      </c>
      <c r="G17" s="15">
        <v>0</v>
      </c>
      <c r="I17" s="2">
        <v>0</v>
      </c>
    </row>
    <row r="18" spans="1:9">
      <c r="A18" s="27" t="s">
        <v>75</v>
      </c>
      <c r="B18" s="26"/>
      <c r="C18" s="26"/>
      <c r="D18" s="28">
        <v>0.26</v>
      </c>
      <c r="E18" s="7" t="s">
        <v>50</v>
      </c>
      <c r="G18" s="15">
        <v>0</v>
      </c>
      <c r="I18" s="2">
        <v>0</v>
      </c>
    </row>
    <row r="19" spans="1:9">
      <c r="A19" s="34" t="s">
        <v>74</v>
      </c>
      <c r="B19" s="26"/>
      <c r="C19" s="30">
        <v>0.35</v>
      </c>
      <c r="D19" s="56">
        <v>0.76</v>
      </c>
      <c r="E19" s="7" t="s">
        <v>50</v>
      </c>
      <c r="G19" s="15">
        <f>$F$52</f>
        <v>700.86892857142868</v>
      </c>
      <c r="I19" s="2">
        <f>IF(D19&lt;$B$19,#REF!,IF(D19&gt;=$C$19,$G$19,0))</f>
        <v>700.86892857142868</v>
      </c>
    </row>
    <row r="20" spans="1:9">
      <c r="A20" s="34" t="s">
        <v>73</v>
      </c>
      <c r="B20" s="26"/>
      <c r="C20" s="30">
        <v>0.45</v>
      </c>
      <c r="D20" s="57">
        <v>0.41</v>
      </c>
      <c r="E20" s="7" t="s">
        <v>50</v>
      </c>
      <c r="G20" s="15">
        <f>$F$52</f>
        <v>700.86892857142868</v>
      </c>
      <c r="I20" s="2">
        <f>IF(D20&lt;$B$20,#REF!,IF(D20&gt;=$C$20,$G$20,0))</f>
        <v>0</v>
      </c>
    </row>
    <row r="21" spans="1:9">
      <c r="A21" s="27" t="s">
        <v>72</v>
      </c>
      <c r="B21" s="26"/>
      <c r="C21" s="26"/>
      <c r="D21" s="28">
        <v>0.46</v>
      </c>
      <c r="E21" s="7" t="s">
        <v>50</v>
      </c>
      <c r="G21" s="15">
        <v>0</v>
      </c>
      <c r="I21" s="2">
        <v>0</v>
      </c>
    </row>
    <row r="22" spans="1:9">
      <c r="A22" s="34" t="s">
        <v>71</v>
      </c>
      <c r="B22" s="26"/>
      <c r="C22" s="24">
        <v>160</v>
      </c>
      <c r="D22" s="50">
        <v>217</v>
      </c>
      <c r="E22" s="7" t="s">
        <v>50</v>
      </c>
      <c r="G22" s="15">
        <f>$F$52</f>
        <v>700.86892857142868</v>
      </c>
      <c r="I22" s="2">
        <f>IF(D22&lt;$B$22,#REF!,IF(D22&gt;=$C$22,$G$22,0))</f>
        <v>700.86892857142868</v>
      </c>
    </row>
    <row r="23" spans="1:9">
      <c r="A23" s="27" t="s">
        <v>70</v>
      </c>
      <c r="B23" s="26"/>
      <c r="C23" s="26"/>
      <c r="D23" s="38">
        <v>8.6999999999999994E-2</v>
      </c>
      <c r="E23" s="7" t="s">
        <v>50</v>
      </c>
      <c r="G23" s="15">
        <v>0</v>
      </c>
      <c r="I23" s="2">
        <v>0</v>
      </c>
    </row>
    <row r="24" spans="1:9">
      <c r="A24" s="34" t="s">
        <v>69</v>
      </c>
      <c r="B24" s="26"/>
      <c r="C24" s="30">
        <v>7.0000000000000007E-2</v>
      </c>
      <c r="D24" s="58">
        <v>0</v>
      </c>
      <c r="E24" s="7" t="s">
        <v>50</v>
      </c>
      <c r="G24" s="15">
        <f>$F$52</f>
        <v>700.86892857142868</v>
      </c>
      <c r="I24" s="2">
        <f>IF(D24&lt;$B$11,#REF!,IF(D24&gt;=$C$11,$G$11,0))</f>
        <v>0</v>
      </c>
    </row>
    <row r="25" spans="1:9">
      <c r="A25" s="27" t="s">
        <v>68</v>
      </c>
      <c r="B25" s="26"/>
      <c r="C25" s="26"/>
      <c r="D25" s="38">
        <v>4.2999999999999997E-2</v>
      </c>
      <c r="E25" s="7" t="s">
        <v>50</v>
      </c>
      <c r="G25" s="15">
        <v>0</v>
      </c>
      <c r="I25" s="2">
        <v>0</v>
      </c>
    </row>
    <row r="26" spans="1:9">
      <c r="A26" s="34" t="s">
        <v>67</v>
      </c>
      <c r="B26" s="26"/>
      <c r="C26" s="24">
        <v>25</v>
      </c>
      <c r="D26" s="51">
        <v>25</v>
      </c>
      <c r="E26" s="7" t="s">
        <v>50</v>
      </c>
      <c r="G26" s="15">
        <f>$F$52</f>
        <v>700.86892857142868</v>
      </c>
      <c r="I26" s="2">
        <f>IF(D26&lt;$B$26,#REF!,IF(D26&gt;=$C$26,$G$26,0))</f>
        <v>700.86892857142868</v>
      </c>
    </row>
    <row r="27" spans="1:9">
      <c r="A27" s="37"/>
      <c r="B27" s="35"/>
      <c r="C27" s="35"/>
      <c r="D27" s="36"/>
      <c r="E27" s="7"/>
      <c r="G27" s="9">
        <f>SUM(G11:G26)</f>
        <v>5606.9514285714304</v>
      </c>
      <c r="I27" s="9">
        <f>SUM(I11:I26)</f>
        <v>4205.2135714285723</v>
      </c>
    </row>
    <row r="28" spans="1:9">
      <c r="B28" s="32"/>
      <c r="C28" s="32"/>
      <c r="G28" s="15"/>
      <c r="I28" s="2"/>
    </row>
    <row r="29" spans="1:9">
      <c r="A29" s="33" t="s">
        <v>66</v>
      </c>
      <c r="B29" s="32"/>
      <c r="C29" s="32"/>
      <c r="G29" s="15"/>
      <c r="I29" s="2"/>
    </row>
    <row r="30" spans="1:9">
      <c r="A30" s="10" t="s">
        <v>65</v>
      </c>
      <c r="B30" s="26"/>
      <c r="C30" s="26"/>
      <c r="D30" s="10">
        <v>0</v>
      </c>
      <c r="E30" s="7" t="s">
        <v>47</v>
      </c>
      <c r="G30" s="15">
        <v>0</v>
      </c>
      <c r="I30" s="2">
        <v>0</v>
      </c>
    </row>
    <row r="31" spans="1:9">
      <c r="A31" s="7"/>
      <c r="B31" s="35"/>
      <c r="C31" s="35"/>
      <c r="D31" s="7"/>
      <c r="E31" s="7"/>
      <c r="G31" s="9">
        <f>SUM(G30)</f>
        <v>0</v>
      </c>
      <c r="I31" s="9">
        <f>SUM(I30)</f>
        <v>0</v>
      </c>
    </row>
    <row r="32" spans="1:9">
      <c r="A32" s="33" t="s">
        <v>64</v>
      </c>
      <c r="B32" s="32"/>
      <c r="C32" s="32"/>
    </row>
    <row r="33" spans="1:9">
      <c r="A33" s="34" t="s">
        <v>63</v>
      </c>
      <c r="B33" s="26"/>
      <c r="C33" s="24">
        <v>2750</v>
      </c>
      <c r="D33" s="52">
        <v>3625</v>
      </c>
      <c r="G33" s="15">
        <f>$F$52</f>
        <v>700.86892857142868</v>
      </c>
      <c r="I33" s="2">
        <f>IF(D33&lt;$B$33,#REF!,IF(D33&gt;=$C$33,$G$33,0))</f>
        <v>700.86892857142868</v>
      </c>
    </row>
    <row r="34" spans="1:9">
      <c r="A34" s="33"/>
      <c r="B34" s="32"/>
      <c r="C34" s="32"/>
      <c r="G34" s="9">
        <f>SUM(G33)</f>
        <v>700.86892857142868</v>
      </c>
      <c r="I34" s="9">
        <f>SUM(I33)</f>
        <v>700.86892857142868</v>
      </c>
    </row>
    <row r="35" spans="1:9">
      <c r="A35" s="33" t="s">
        <v>62</v>
      </c>
      <c r="B35" s="32"/>
      <c r="C35" s="32"/>
      <c r="G35" s="15"/>
      <c r="I35" s="2"/>
    </row>
    <row r="36" spans="1:9">
      <c r="A36" s="34" t="s">
        <v>61</v>
      </c>
      <c r="B36" s="26"/>
      <c r="C36" s="24">
        <v>100</v>
      </c>
      <c r="D36" s="52">
        <v>136</v>
      </c>
      <c r="G36" s="15">
        <f>$F$52</f>
        <v>700.86892857142868</v>
      </c>
      <c r="I36" s="2">
        <f>IF(D36&lt;$B$36,#REF!,IF(D36&gt;=$C$36,$G$36,0))</f>
        <v>700.86892857142868</v>
      </c>
    </row>
    <row r="37" spans="1:9">
      <c r="A37" s="33"/>
      <c r="B37" s="32"/>
      <c r="C37" s="32"/>
      <c r="G37" s="9">
        <f>SUM(G36)</f>
        <v>700.86892857142868</v>
      </c>
      <c r="I37" s="9">
        <f>SUM(I36)</f>
        <v>700.86892857142868</v>
      </c>
    </row>
    <row r="38" spans="1:9">
      <c r="A38" s="33" t="s">
        <v>60</v>
      </c>
      <c r="B38" s="32"/>
      <c r="C38" s="32"/>
      <c r="G38" s="15"/>
      <c r="I38" s="2"/>
    </row>
    <row r="39" spans="1:9">
      <c r="A39" s="10" t="s">
        <v>59</v>
      </c>
      <c r="B39" s="26"/>
      <c r="C39" s="26"/>
      <c r="D39" s="10">
        <v>7</v>
      </c>
      <c r="E39" s="17" t="s">
        <v>47</v>
      </c>
      <c r="G39" s="15">
        <v>0</v>
      </c>
      <c r="I39" s="2">
        <v>0</v>
      </c>
    </row>
    <row r="40" spans="1:9">
      <c r="A40" s="29" t="s">
        <v>58</v>
      </c>
      <c r="B40" s="26"/>
      <c r="C40" s="31">
        <v>7</v>
      </c>
      <c r="D40" s="53">
        <v>7</v>
      </c>
      <c r="E40" s="7" t="s">
        <v>47</v>
      </c>
      <c r="G40" s="15">
        <f>$F$52</f>
        <v>700.86892857142868</v>
      </c>
      <c r="I40" s="2">
        <f>IF(D40&lt;$B$40,#REF!,IF(D40&gt;=$C$40,$G$40,0))</f>
        <v>700.86892857142868</v>
      </c>
    </row>
    <row r="41" spans="1:9">
      <c r="A41" s="29" t="s">
        <v>57</v>
      </c>
      <c r="B41" s="26"/>
      <c r="C41" s="30">
        <v>0.5</v>
      </c>
      <c r="D41" s="54">
        <v>0.56999999999999995</v>
      </c>
      <c r="E41" s="17" t="s">
        <v>47</v>
      </c>
      <c r="G41" s="15">
        <f>$F$52</f>
        <v>700.86892857142868</v>
      </c>
      <c r="I41" s="2">
        <f>IF(D41&lt;$B$41,#REF!,IF(D41&gt;=$C$41,$G$41,0))</f>
        <v>700.86892857142868</v>
      </c>
    </row>
    <row r="42" spans="1:9">
      <c r="A42" s="27" t="s">
        <v>56</v>
      </c>
      <c r="B42" s="26"/>
      <c r="C42" s="26"/>
      <c r="D42" s="28">
        <v>1</v>
      </c>
      <c r="E42" s="17"/>
      <c r="G42" s="15">
        <v>0</v>
      </c>
      <c r="I42" s="2">
        <v>0</v>
      </c>
    </row>
    <row r="43" spans="1:9">
      <c r="A43" s="27" t="s">
        <v>55</v>
      </c>
      <c r="B43" s="26"/>
      <c r="C43" s="26"/>
      <c r="D43" s="28">
        <v>0.14000000000000001</v>
      </c>
      <c r="E43" s="17"/>
      <c r="G43" s="15">
        <v>0</v>
      </c>
      <c r="I43" s="2">
        <v>0</v>
      </c>
    </row>
    <row r="44" spans="1:9">
      <c r="A44" s="27" t="s">
        <v>54</v>
      </c>
      <c r="B44" s="26"/>
      <c r="C44" s="26"/>
      <c r="D44" s="16">
        <v>0.14000000000000001</v>
      </c>
      <c r="E44" s="17"/>
      <c r="G44" s="15">
        <v>0</v>
      </c>
      <c r="I44" s="2">
        <v>0</v>
      </c>
    </row>
    <row r="45" spans="1:9">
      <c r="A45" s="25" t="s">
        <v>53</v>
      </c>
      <c r="B45" s="26"/>
      <c r="C45" s="24" t="s">
        <v>94</v>
      </c>
      <c r="D45" s="55" t="s">
        <v>99</v>
      </c>
      <c r="E45" s="23" t="s">
        <v>50</v>
      </c>
      <c r="G45" s="15">
        <f>$F$52</f>
        <v>700.86892857142868</v>
      </c>
      <c r="I45" s="2">
        <f>IF(D45&lt;$B$45,#REF!,IF(D45&gt;=$C$45,$G$45,0))</f>
        <v>700.86892857142868</v>
      </c>
    </row>
    <row r="46" spans="1:9">
      <c r="A46" s="10" t="s">
        <v>52</v>
      </c>
      <c r="B46" s="22"/>
      <c r="C46" s="22"/>
      <c r="D46" s="45" t="s">
        <v>100</v>
      </c>
      <c r="E46" s="17" t="s">
        <v>47</v>
      </c>
      <c r="G46" s="15">
        <v>0</v>
      </c>
      <c r="I46" s="2">
        <v>0</v>
      </c>
    </row>
    <row r="47" spans="1:9">
      <c r="A47" s="1" t="s">
        <v>51</v>
      </c>
      <c r="B47" s="22"/>
      <c r="C47" s="22"/>
      <c r="D47" s="46">
        <v>0.33</v>
      </c>
      <c r="E47" s="17" t="s">
        <v>50</v>
      </c>
      <c r="G47" s="15">
        <v>0</v>
      </c>
      <c r="I47" s="2">
        <v>0</v>
      </c>
    </row>
    <row r="48" spans="1:9">
      <c r="A48" s="10" t="s">
        <v>49</v>
      </c>
      <c r="B48" s="22"/>
      <c r="C48" s="22"/>
      <c r="D48" s="10">
        <v>0</v>
      </c>
      <c r="E48" s="17" t="s">
        <v>47</v>
      </c>
      <c r="G48" s="15">
        <v>0</v>
      </c>
      <c r="I48" s="2">
        <v>0</v>
      </c>
    </row>
    <row r="49" spans="1:9">
      <c r="A49" s="10" t="s">
        <v>48</v>
      </c>
      <c r="B49" s="22"/>
      <c r="C49" s="22"/>
      <c r="D49" s="10">
        <v>0</v>
      </c>
      <c r="E49" s="17" t="s">
        <v>47</v>
      </c>
      <c r="G49" s="15">
        <v>0</v>
      </c>
      <c r="I49" s="2">
        <v>0</v>
      </c>
    </row>
    <row r="50" spans="1:9">
      <c r="G50" s="9">
        <f>SUM(G39:G49)</f>
        <v>2102.6067857142862</v>
      </c>
      <c r="I50" s="9">
        <f>SUM(I39:I49)</f>
        <v>2102.6067857142862</v>
      </c>
    </row>
    <row r="51" spans="1:9">
      <c r="G51" s="20"/>
      <c r="I51" s="20"/>
    </row>
    <row r="52" spans="1:9">
      <c r="F52" s="21">
        <f>(B108*0.55)/14</f>
        <v>700.86892857142868</v>
      </c>
      <c r="G52" s="20">
        <f>G50+G37+G34+G31+G27+G7</f>
        <v>9812.1650000000009</v>
      </c>
      <c r="H52" s="20"/>
      <c r="I52" s="20">
        <f>I50+I37+I34+I31+I27+I7</f>
        <v>8410.4271428571446</v>
      </c>
    </row>
    <row r="54" spans="1:9">
      <c r="A54" s="18" t="s">
        <v>46</v>
      </c>
    </row>
    <row r="55" spans="1:9">
      <c r="A55" s="10" t="s">
        <v>45</v>
      </c>
      <c r="B55" s="22"/>
      <c r="C55" s="10" t="s">
        <v>96</v>
      </c>
      <c r="D55" s="19"/>
      <c r="G55" s="2">
        <f>G74*0.5</f>
        <v>2230.0374999999999</v>
      </c>
      <c r="I55" s="2"/>
    </row>
    <row r="56" spans="1:9">
      <c r="A56" s="10" t="s">
        <v>44</v>
      </c>
      <c r="B56" s="22"/>
      <c r="C56" s="10" t="s">
        <v>96</v>
      </c>
      <c r="D56" s="19"/>
      <c r="E56" s="7"/>
      <c r="G56" s="2">
        <f>G74*0.25</f>
        <v>1115.01875</v>
      </c>
      <c r="I56" s="42"/>
    </row>
    <row r="57" spans="1:9">
      <c r="A57" s="10" t="s">
        <v>43</v>
      </c>
      <c r="B57" s="14"/>
      <c r="C57" s="10" t="s">
        <v>96</v>
      </c>
      <c r="D57" s="19"/>
      <c r="E57" s="7"/>
      <c r="G57" s="21"/>
    </row>
    <row r="58" spans="1:9">
      <c r="A58" s="10" t="s">
        <v>42</v>
      </c>
      <c r="B58" s="14"/>
      <c r="C58" s="10" t="s">
        <v>96</v>
      </c>
      <c r="D58" s="10"/>
      <c r="E58" s="7"/>
      <c r="G58" s="21"/>
    </row>
    <row r="59" spans="1:9">
      <c r="A59" s="10" t="s">
        <v>41</v>
      </c>
      <c r="B59" s="14"/>
      <c r="C59" s="10" t="s">
        <v>96</v>
      </c>
      <c r="D59" s="10"/>
      <c r="E59" s="7"/>
      <c r="G59" s="21"/>
    </row>
    <row r="60" spans="1:9">
      <c r="A60" s="10" t="s">
        <v>40</v>
      </c>
      <c r="B60" s="14"/>
      <c r="C60" s="10" t="s">
        <v>96</v>
      </c>
      <c r="D60" s="10"/>
      <c r="E60" s="7"/>
      <c r="G60" s="21"/>
    </row>
    <row r="61" spans="1:9">
      <c r="A61" s="10" t="s">
        <v>39</v>
      </c>
      <c r="B61" s="14"/>
      <c r="C61" s="10" t="s">
        <v>96</v>
      </c>
      <c r="D61" s="10"/>
      <c r="E61" s="7"/>
      <c r="G61" s="21"/>
    </row>
    <row r="62" spans="1:9">
      <c r="A62" s="10" t="s">
        <v>38</v>
      </c>
      <c r="B62" s="10"/>
      <c r="C62" s="10" t="s">
        <v>96</v>
      </c>
      <c r="D62" s="10"/>
      <c r="E62" s="7"/>
      <c r="G62" s="21"/>
    </row>
    <row r="63" spans="1:9">
      <c r="A63" s="10" t="s">
        <v>37</v>
      </c>
      <c r="B63" s="16"/>
      <c r="C63" s="10" t="s">
        <v>96</v>
      </c>
      <c r="D63" s="10"/>
      <c r="E63" s="7"/>
      <c r="G63" s="21"/>
    </row>
    <row r="64" spans="1:9">
      <c r="A64" s="10" t="s">
        <v>36</v>
      </c>
      <c r="B64" s="22"/>
      <c r="C64" s="10" t="s">
        <v>96</v>
      </c>
      <c r="D64" s="10"/>
      <c r="E64" s="7"/>
      <c r="G64" s="15">
        <v>123.89097222222222</v>
      </c>
      <c r="I64" s="15"/>
    </row>
    <row r="65" spans="1:9">
      <c r="A65" s="10" t="s">
        <v>35</v>
      </c>
      <c r="B65" s="16"/>
      <c r="C65" s="10" t="s">
        <v>96</v>
      </c>
      <c r="D65" s="10"/>
      <c r="E65" s="8"/>
      <c r="G65" s="21"/>
      <c r="I65" s="15"/>
    </row>
    <row r="66" spans="1:9">
      <c r="A66" s="10" t="s">
        <v>34</v>
      </c>
      <c r="B66" s="22"/>
      <c r="C66" s="10" t="s">
        <v>96</v>
      </c>
      <c r="D66" s="10"/>
      <c r="E66" s="8"/>
      <c r="G66" s="15">
        <v>123.89097222222222</v>
      </c>
      <c r="I66" s="15"/>
    </row>
    <row r="67" spans="1:9">
      <c r="A67" s="10" t="s">
        <v>33</v>
      </c>
      <c r="B67" s="16"/>
      <c r="C67" s="10" t="s">
        <v>96</v>
      </c>
      <c r="D67" s="10"/>
      <c r="E67" s="8"/>
      <c r="G67" s="21"/>
      <c r="I67" s="15"/>
    </row>
    <row r="68" spans="1:9">
      <c r="A68" s="10" t="s">
        <v>32</v>
      </c>
      <c r="B68" s="16"/>
      <c r="C68" s="10" t="s">
        <v>96</v>
      </c>
      <c r="D68" s="10"/>
      <c r="E68" s="8"/>
      <c r="G68" s="21"/>
      <c r="I68" s="15"/>
    </row>
    <row r="69" spans="1:9">
      <c r="A69" s="10" t="s">
        <v>31</v>
      </c>
      <c r="B69" s="16"/>
      <c r="C69" s="10" t="s">
        <v>96</v>
      </c>
      <c r="D69" s="10"/>
      <c r="E69" s="8"/>
      <c r="G69" s="21"/>
      <c r="I69" s="15"/>
    </row>
    <row r="70" spans="1:9">
      <c r="A70" s="10" t="s">
        <v>95</v>
      </c>
      <c r="B70" s="22"/>
      <c r="C70" s="10" t="s">
        <v>96</v>
      </c>
      <c r="D70" s="10"/>
      <c r="E70" s="8"/>
      <c r="G70" s="15">
        <v>123.89097222222222</v>
      </c>
      <c r="I70" s="15"/>
    </row>
    <row r="71" spans="1:9">
      <c r="A71" s="10" t="s">
        <v>30</v>
      </c>
      <c r="B71" s="22"/>
      <c r="C71" s="10" t="s">
        <v>96</v>
      </c>
      <c r="D71" s="10"/>
      <c r="E71" s="8"/>
      <c r="G71" s="15">
        <v>123.89097222222222</v>
      </c>
      <c r="I71" s="15"/>
    </row>
    <row r="72" spans="1:9" ht="15.75" customHeight="1">
      <c r="A72" s="10" t="s">
        <v>29</v>
      </c>
      <c r="B72" s="22"/>
      <c r="C72" s="10" t="s">
        <v>96</v>
      </c>
      <c r="D72" s="10"/>
      <c r="E72" s="8"/>
      <c r="G72" s="15">
        <v>123.89097222222222</v>
      </c>
      <c r="I72" s="15"/>
    </row>
    <row r="73" spans="1:9">
      <c r="A73" s="10" t="s">
        <v>28</v>
      </c>
      <c r="B73" s="22"/>
      <c r="C73" s="10" t="s">
        <v>96</v>
      </c>
      <c r="D73" s="10"/>
      <c r="E73" s="8"/>
      <c r="F73" s="42"/>
      <c r="G73" s="15">
        <v>247.78194444444443</v>
      </c>
      <c r="I73" s="15"/>
    </row>
    <row r="74" spans="1:9">
      <c r="A74" s="7"/>
      <c r="B74" s="7"/>
      <c r="C74" s="7"/>
      <c r="D74" s="7"/>
      <c r="E74" s="8"/>
      <c r="G74" s="9">
        <f>B108*0.25</f>
        <v>4460.0749999999998</v>
      </c>
      <c r="I74" s="9">
        <f>SUM(I55:I73)</f>
        <v>0</v>
      </c>
    </row>
    <row r="75" spans="1:9">
      <c r="A75" s="7"/>
      <c r="B75" s="7"/>
      <c r="C75" s="7"/>
      <c r="D75" s="7"/>
      <c r="E75" s="8"/>
      <c r="G75" s="15"/>
      <c r="I75" s="15"/>
    </row>
    <row r="76" spans="1:9">
      <c r="A76" s="18" t="s">
        <v>27</v>
      </c>
      <c r="G76" s="15"/>
      <c r="I76" s="15"/>
    </row>
    <row r="77" spans="1:9">
      <c r="A77" s="10" t="s">
        <v>26</v>
      </c>
      <c r="B77" s="14"/>
      <c r="C77" s="10" t="s">
        <v>96</v>
      </c>
      <c r="D77" s="16"/>
      <c r="E77" s="17"/>
      <c r="G77" s="15"/>
      <c r="I77" s="15"/>
    </row>
    <row r="78" spans="1:9">
      <c r="A78" s="10" t="s">
        <v>25</v>
      </c>
      <c r="B78" s="14"/>
      <c r="C78" s="10" t="s">
        <v>96</v>
      </c>
      <c r="D78" s="16"/>
      <c r="G78" s="15"/>
      <c r="I78" s="15"/>
    </row>
    <row r="79" spans="1:9">
      <c r="A79" s="10" t="s">
        <v>24</v>
      </c>
      <c r="B79" s="14"/>
      <c r="C79" s="10" t="s">
        <v>96</v>
      </c>
      <c r="D79" s="16"/>
      <c r="G79" s="15"/>
      <c r="I79" s="15"/>
    </row>
    <row r="80" spans="1:9">
      <c r="A80" s="10" t="s">
        <v>23</v>
      </c>
      <c r="B80" s="14"/>
      <c r="C80" s="10" t="s">
        <v>96</v>
      </c>
      <c r="D80" s="16"/>
      <c r="G80" s="15"/>
      <c r="I80" s="15"/>
    </row>
    <row r="81" spans="1:9">
      <c r="A81" s="10" t="s">
        <v>22</v>
      </c>
      <c r="B81" s="14"/>
      <c r="C81" s="10" t="s">
        <v>96</v>
      </c>
      <c r="D81" s="16"/>
      <c r="G81" s="15"/>
      <c r="I81" s="15"/>
    </row>
    <row r="82" spans="1:9">
      <c r="A82" s="10" t="s">
        <v>21</v>
      </c>
      <c r="B82" s="14"/>
      <c r="C82" s="10" t="s">
        <v>96</v>
      </c>
      <c r="D82" s="16"/>
      <c r="G82" s="15"/>
      <c r="I82" s="15"/>
    </row>
    <row r="83" spans="1:9">
      <c r="A83" s="10" t="s">
        <v>20</v>
      </c>
      <c r="B83" s="14"/>
      <c r="C83" s="10" t="s">
        <v>96</v>
      </c>
      <c r="D83" s="10"/>
      <c r="G83" s="15"/>
      <c r="I83" s="15"/>
    </row>
    <row r="84" spans="1:9">
      <c r="A84" s="10" t="s">
        <v>19</v>
      </c>
      <c r="B84" s="14"/>
      <c r="C84" s="10" t="s">
        <v>96</v>
      </c>
      <c r="D84" s="10"/>
      <c r="G84" s="15"/>
      <c r="I84" s="15"/>
    </row>
    <row r="85" spans="1:9">
      <c r="A85" s="10" t="s">
        <v>18</v>
      </c>
      <c r="B85" s="14"/>
      <c r="C85" s="10" t="s">
        <v>96</v>
      </c>
      <c r="D85" s="10"/>
    </row>
    <row r="86" spans="1:9">
      <c r="A86" s="10" t="s">
        <v>17</v>
      </c>
      <c r="B86" s="14"/>
      <c r="C86" s="10" t="s">
        <v>96</v>
      </c>
      <c r="D86" s="10"/>
    </row>
    <row r="87" spans="1:9">
      <c r="A87" s="10" t="s">
        <v>16</v>
      </c>
      <c r="B87" s="14"/>
      <c r="C87" s="10" t="s">
        <v>96</v>
      </c>
      <c r="D87" s="10"/>
    </row>
    <row r="88" spans="1:9">
      <c r="A88" s="10" t="s">
        <v>15</v>
      </c>
      <c r="B88" s="14"/>
      <c r="C88" s="10" t="s">
        <v>96</v>
      </c>
      <c r="D88" s="10"/>
    </row>
    <row r="89" spans="1:9">
      <c r="A89" s="13" t="s">
        <v>14</v>
      </c>
      <c r="B89" s="14"/>
      <c r="C89" s="10" t="s">
        <v>96</v>
      </c>
      <c r="D89" s="10"/>
    </row>
    <row r="90" spans="1:9">
      <c r="A90" s="13" t="s">
        <v>13</v>
      </c>
      <c r="B90" s="14"/>
      <c r="C90" s="10" t="s">
        <v>96</v>
      </c>
      <c r="D90" s="10"/>
    </row>
    <row r="91" spans="1:9">
      <c r="A91" s="13" t="s">
        <v>12</v>
      </c>
      <c r="B91" s="14"/>
      <c r="C91" s="10" t="s">
        <v>96</v>
      </c>
      <c r="D91" s="10"/>
    </row>
    <row r="92" spans="1:9">
      <c r="A92" s="10" t="s">
        <v>11</v>
      </c>
      <c r="B92" s="14"/>
      <c r="C92" s="10" t="s">
        <v>96</v>
      </c>
      <c r="D92" s="10"/>
    </row>
    <row r="93" spans="1:9">
      <c r="A93" s="10" t="s">
        <v>10</v>
      </c>
      <c r="B93" s="14"/>
      <c r="C93" s="10" t="s">
        <v>96</v>
      </c>
      <c r="D93" s="10"/>
    </row>
    <row r="94" spans="1:9">
      <c r="A94" s="10" t="s">
        <v>9</v>
      </c>
      <c r="B94" s="14"/>
      <c r="C94" s="10" t="s">
        <v>96</v>
      </c>
      <c r="D94" s="10"/>
      <c r="E94" s="7"/>
    </row>
    <row r="95" spans="1:9">
      <c r="A95" s="10" t="s">
        <v>8</v>
      </c>
      <c r="B95" s="14"/>
      <c r="C95" s="10" t="s">
        <v>96</v>
      </c>
      <c r="D95" s="10"/>
      <c r="E95" s="7"/>
    </row>
    <row r="96" spans="1:9">
      <c r="A96" s="10" t="s">
        <v>7</v>
      </c>
      <c r="B96" s="10"/>
      <c r="C96" s="10" t="s">
        <v>96</v>
      </c>
      <c r="D96" s="12"/>
      <c r="E96" s="8"/>
    </row>
    <row r="97" spans="1:9">
      <c r="A97" s="10" t="s">
        <v>6</v>
      </c>
      <c r="B97" s="14"/>
      <c r="C97" s="10" t="s">
        <v>96</v>
      </c>
      <c r="D97" s="10"/>
      <c r="E97" s="6"/>
    </row>
    <row r="98" spans="1:9">
      <c r="A98" s="10" t="s">
        <v>5</v>
      </c>
      <c r="B98" s="14"/>
      <c r="C98" s="10" t="s">
        <v>96</v>
      </c>
      <c r="D98" s="10"/>
      <c r="E98" s="11"/>
    </row>
    <row r="99" spans="1:9">
      <c r="A99" s="10" t="s">
        <v>4</v>
      </c>
      <c r="B99" s="10"/>
      <c r="C99" s="10" t="s">
        <v>96</v>
      </c>
      <c r="D99" s="10"/>
      <c r="E99" s="7"/>
    </row>
    <row r="100" spans="1:9">
      <c r="G100" s="9">
        <f>B108*0.2</f>
        <v>3568.06</v>
      </c>
      <c r="I100" s="9"/>
    </row>
    <row r="102" spans="1:9">
      <c r="A102" s="7"/>
      <c r="B102" s="7"/>
      <c r="C102" s="7"/>
      <c r="D102" s="7"/>
      <c r="E102" s="8"/>
    </row>
    <row r="103" spans="1:9">
      <c r="A103" s="7"/>
      <c r="B103" s="7"/>
      <c r="C103" s="7"/>
      <c r="D103" s="7"/>
      <c r="E103" s="8"/>
      <c r="G103" t="s">
        <v>97</v>
      </c>
      <c r="I103" s="9">
        <f>I100+I74+I52</f>
        <v>8410.4271428571446</v>
      </c>
    </row>
    <row r="104" spans="1:9">
      <c r="A104" s="7"/>
      <c r="E104" s="6"/>
    </row>
    <row r="105" spans="1:9">
      <c r="A105" s="5" t="s">
        <v>3</v>
      </c>
      <c r="E105" s="4"/>
      <c r="G105" s="4"/>
    </row>
    <row r="106" spans="1:9">
      <c r="A106" s="3">
        <v>178403</v>
      </c>
    </row>
    <row r="107" spans="1:9">
      <c r="A107" s="1" t="s">
        <v>2</v>
      </c>
    </row>
    <row r="108" spans="1:9">
      <c r="A108" s="1" t="s">
        <v>1</v>
      </c>
      <c r="B108" s="2">
        <f>A106*0.1</f>
        <v>17840.3</v>
      </c>
      <c r="G108" s="2"/>
    </row>
    <row r="109" spans="1:9">
      <c r="A109" s="1" t="s">
        <v>0</v>
      </c>
      <c r="B109" s="2">
        <f>A106*0.1</f>
        <v>17840.3</v>
      </c>
    </row>
  </sheetData>
  <sheetProtection selectLockedCells="1"/>
  <dataValidations count="5">
    <dataValidation type="decimal" allowBlank="1" showInputMessage="1" showErrorMessage="1" sqref="D83 D88:D89 D85 D92:D96">
      <formula1>0</formula1>
      <formula2>100</formula2>
    </dataValidation>
    <dataValidation type="whole" allowBlank="1" showInputMessage="1" showErrorMessage="1" sqref="D87">
      <formula1>0</formula1>
      <formula2>10000</formula2>
    </dataValidation>
    <dataValidation type="decimal" allowBlank="1" showInputMessage="1" showErrorMessage="1" sqref="D33">
      <formula1>0</formula1>
      <formula2>4000</formula2>
    </dataValidation>
    <dataValidation type="whole" allowBlank="1" showInputMessage="1" showErrorMessage="1" sqref="D78:D82 D90:D91 B36:D36">
      <formula1>0</formula1>
      <formula2>1000</formula2>
    </dataValidation>
    <dataValidation type="whole" allowBlank="1" showInputMessage="1" showErrorMessage="1" sqref="D97">
      <formula1>0</formula1>
      <formula2>100000</formula2>
    </dataValidation>
  </dataValidations>
  <pageMargins left="0.70866141732283472" right="0.70866141732283472" top="0.74803149606299213" bottom="0.74803149606299213" header="0.31496062992125984" footer="0.31496062992125984"/>
  <pageSetup paperSize="9" scale="60" fitToHeight="2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C2"/>
  <sheetViews>
    <sheetView workbookViewId="0">
      <selection activeCell="C2" sqref="C2"/>
    </sheetView>
  </sheetViews>
  <sheetFormatPr defaultRowHeight="15"/>
  <sheetData>
    <row r="2" spans="3:3">
      <c r="C2">
        <f>1274*1.1</f>
        <v>1401.4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Annual</vt:lpstr>
      <vt:lpstr>Sheet1</vt:lpstr>
      <vt:lpstr>Annual!Print_Area</vt:lpstr>
    </vt:vector>
  </TitlesOfParts>
  <Company>Wandsworth Borough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Allen-Scholey, Leyton</dc:creator>
  <cp:lastModifiedBy>ambra</cp:lastModifiedBy>
  <cp:lastPrinted>2015-04-29T10:15:32Z</cp:lastPrinted>
  <dcterms:created xsi:type="dcterms:W3CDTF">2014-04-11T16:07:00Z</dcterms:created>
  <dcterms:modified xsi:type="dcterms:W3CDTF">2016-04-14T14:59:00Z</dcterms:modified>
</cp:coreProperties>
</file>